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D25" i="2" l="1"/>
  <c r="D26" i="2" s="1"/>
  <c r="H20" i="2" l="1"/>
  <c r="F25" i="2"/>
  <c r="F26" i="2" s="1"/>
  <c r="H21" i="2" s="1"/>
  <c r="H19" i="2" l="1"/>
  <c r="I5" i="3"/>
  <c r="K7" i="3"/>
  <c r="H13" i="2"/>
  <c r="H12" i="2"/>
  <c r="H11" i="2"/>
  <c r="H10" i="2"/>
  <c r="H9" i="2"/>
  <c r="H8" i="2"/>
  <c r="H7" i="2"/>
  <c r="H6" i="2"/>
  <c r="H5" i="2"/>
  <c r="G14" i="2"/>
  <c r="F29" i="2" s="1"/>
  <c r="H14" i="2" l="1"/>
  <c r="F28" i="2" l="1"/>
  <c r="F30" i="2" s="1"/>
  <c r="H28" i="2" s="1"/>
  <c r="H31" i="2" s="1"/>
</calcChain>
</file>

<file path=xl/sharedStrings.xml><?xml version="1.0" encoding="utf-8"?>
<sst xmlns="http://schemas.openxmlformats.org/spreadsheetml/2006/main" count="82" uniqueCount="66">
  <si>
    <r>
      <rPr>
        <sz val="10"/>
        <color rgb="FF231F20"/>
        <rFont val="Arial"/>
        <family val="2"/>
      </rPr>
      <t>Unit</t>
    </r>
  </si>
  <si>
    <r>
      <rPr>
        <sz val="10"/>
        <color rgb="FF231F20"/>
        <rFont val="Arial"/>
        <family val="2"/>
      </rPr>
      <t>quintal</t>
    </r>
  </si>
  <si>
    <r>
      <rPr>
        <sz val="10"/>
        <color rgb="FF231F20"/>
        <rFont val="Arial"/>
        <family val="2"/>
      </rPr>
      <t>kg</t>
    </r>
  </si>
  <si>
    <r>
      <rPr>
        <sz val="10"/>
        <color rgb="FF231F20"/>
        <rFont val="Arial"/>
        <family val="2"/>
      </rPr>
      <t>Each</t>
    </r>
  </si>
  <si>
    <r>
      <rPr>
        <b/>
        <sz val="10"/>
        <color rgb="FF231F20"/>
        <rFont val="Arial"/>
        <family val="2"/>
      </rPr>
      <t>Total</t>
    </r>
  </si>
  <si>
    <r>
      <rPr>
        <sz val="10"/>
        <color rgb="FF231F20"/>
        <rFont val="Arial"/>
        <family val="2"/>
      </rPr>
      <t xml:space="preserve">Average  Calculation Rate
</t>
    </r>
    <r>
      <rPr>
        <sz val="10"/>
        <color rgb="FF231F20"/>
        <rFont val="Arial"/>
        <family val="2"/>
      </rPr>
      <t>(b)</t>
    </r>
  </si>
  <si>
    <r>
      <rPr>
        <sz val="10"/>
        <color rgb="FF231F20"/>
        <rFont val="Arial"/>
        <family val="2"/>
      </rPr>
      <t>Weightage (c)</t>
    </r>
  </si>
  <si>
    <r>
      <rPr>
        <b/>
        <sz val="10"/>
        <color rgb="FF231F20"/>
        <rFont val="Arial"/>
        <family val="2"/>
      </rPr>
      <t xml:space="preserve">Note:-  *
</t>
    </r>
    <r>
      <rPr>
        <sz val="10"/>
        <color rgb="FF231F20"/>
        <rFont val="Arial"/>
        <family val="2"/>
      </rPr>
      <t>(1)  Muster roll wages as in 1979</t>
    </r>
  </si>
  <si>
    <r>
      <rPr>
        <b/>
        <sz val="10"/>
        <color rgb="FF231F20"/>
        <rFont val="Arial"/>
        <family val="2"/>
      </rPr>
      <t>Say 3733</t>
    </r>
  </si>
  <si>
    <t>S.No.</t>
  </si>
  <si>
    <t xml:space="preserve">  Cement</t>
  </si>
  <si>
    <t>Description  of  Item</t>
  </si>
  <si>
    <t>Rate at Delhi corresponding to Base100 as
on 1/10/1979 (Rupees)
(a)</t>
  </si>
  <si>
    <r>
      <t>1</t>
    </r>
    <r>
      <rPr>
        <u/>
        <sz val="10"/>
        <color rgb="FF231F20"/>
        <rFont val="Arial"/>
        <family val="2"/>
      </rPr>
      <t xml:space="preserve">134.50x34.50
</t>
    </r>
    <r>
      <rPr>
        <sz val="10"/>
        <color rgb="FF231F20"/>
        <rFont val="Arial"/>
        <family val="2"/>
      </rPr>
      <t>100
=  391.40</t>
    </r>
  </si>
  <si>
    <t>Service Cost  index
 (bxc)/a</t>
  </si>
  <si>
    <r>
      <t xml:space="preserve">Repair cost index excluding labour is 777.13 and, weightage is 68.5, by converting  to  100%  =
</t>
    </r>
    <r>
      <rPr>
        <u/>
        <sz val="10"/>
        <color rgb="FF231F20"/>
        <rFont val="Arial"/>
        <family val="2"/>
      </rPr>
      <t xml:space="preserve">777.13x100
</t>
    </r>
    <r>
      <rPr>
        <sz val="10"/>
        <color rgb="FF231F20"/>
        <rFont val="Arial"/>
        <family val="2"/>
      </rPr>
      <t xml:space="preserve">68.5
</t>
    </r>
    <r>
      <rPr>
        <sz val="10"/>
        <color rgb="FF231F20"/>
        <rFont val="Arial"/>
        <family val="2"/>
      </rPr>
      <t>=1134.50</t>
    </r>
  </si>
  <si>
    <t>Each</t>
  </si>
  <si>
    <t xml:space="preserve">  Work  charged  staff
</t>
  </si>
  <si>
    <t xml:space="preserve">  b) Mason/ Carpenter</t>
  </si>
  <si>
    <t xml:space="preserve">  a) Beldar/ Coolie</t>
  </si>
  <si>
    <t xml:space="preserve">  Muster  Roll  Staff</t>
  </si>
  <si>
    <t xml:space="preserve">  Materials</t>
  </si>
  <si>
    <t xml:space="preserve">  Total</t>
  </si>
  <si>
    <t xml:space="preserve">Avg </t>
  </si>
  <si>
    <t xml:space="preserve">*Beldar               </t>
  </si>
  <si>
    <t xml:space="preserve">Total                  </t>
  </si>
  <si>
    <t>*Semi  skilled</t>
  </si>
  <si>
    <t xml:space="preserve">*Skilled          </t>
  </si>
  <si>
    <t>Avg</t>
  </si>
  <si>
    <t>MAINTENANCE COST INDEX
Service Cost Index for Delhi as on 01/01/12
(Base 100 as on 01-10-1979)</t>
  </si>
  <si>
    <t xml:space="preserve">  Total                  </t>
  </si>
  <si>
    <t>S No</t>
  </si>
  <si>
    <t>Description  of  item</t>
  </si>
  <si>
    <r>
      <t xml:space="preserve">
MAINTENANCE  COST  INDEX
Repair Cost Index for Delhi as on </t>
    </r>
    <r>
      <rPr>
        <b/>
        <sz val="11"/>
        <color rgb="FFFF0000"/>
        <rFont val="Calibri"/>
        <family val="2"/>
        <scheme val="minor"/>
      </rPr>
      <t>01.01.2012</t>
    </r>
    <r>
      <rPr>
        <b/>
        <sz val="11"/>
        <color theme="1"/>
        <rFont val="Calibri"/>
        <family val="2"/>
        <scheme val="minor"/>
      </rPr>
      <t xml:space="preserve">
(Base 100 as on 01.10.1979)                 
</t>
    </r>
  </si>
  <si>
    <t>Rates in Rupees</t>
  </si>
  <si>
    <t xml:space="preserve">New rate
</t>
  </si>
  <si>
    <t xml:space="preserve">Weightage </t>
  </si>
  <si>
    <t xml:space="preserve">Repair cost index </t>
  </si>
  <si>
    <t xml:space="preserve">  Aggregate 10 mm and
  20 mm size (average)</t>
  </si>
  <si>
    <t>cum</t>
  </si>
  <si>
    <t xml:space="preserve">  Oil bound distemper</t>
  </si>
  <si>
    <t xml:space="preserve">  Plastic  emulsion</t>
  </si>
  <si>
    <t>litre</t>
  </si>
  <si>
    <t xml:space="preserve">  Paint  (synthetic  enamel)</t>
  </si>
  <si>
    <t xml:space="preserve">  Fine sand</t>
  </si>
  <si>
    <t xml:space="preserve">  Timber (2nd   class teak 
  and salwood  in  scantling)</t>
  </si>
  <si>
    <t xml:space="preserve">  Coolie/ beldar</t>
  </si>
  <si>
    <t xml:space="preserve">  Mason/  fitter/  carpenter/ 
  painter</t>
  </si>
  <si>
    <t>each</t>
  </si>
  <si>
    <t xml:space="preserve">Weightage    </t>
  </si>
  <si>
    <t xml:space="preserve">  Repair cost index excluding 
  labour and 100% weightage</t>
  </si>
  <si>
    <t xml:space="preserve">Rate at Delhi corresponding to base100 as on 01.10.1979 </t>
  </si>
  <si>
    <t xml:space="preserve">Rate at Delhi corresponding to base 100 as on 01.10.1979 </t>
  </si>
  <si>
    <t>Service cost  index</t>
  </si>
  <si>
    <t xml:space="preserve">  Work charged staff</t>
  </si>
  <si>
    <t xml:space="preserve">  (b) Mason/carpenter</t>
  </si>
  <si>
    <t xml:space="preserve">  (a) Beldar/coolie</t>
  </si>
  <si>
    <t xml:space="preserve">  (a) Skilled          </t>
  </si>
  <si>
    <t xml:space="preserve">  (b) Semi-skilled</t>
  </si>
  <si>
    <t xml:space="preserve">  (c) Beldar               </t>
  </si>
  <si>
    <t xml:space="preserve">  Average</t>
  </si>
  <si>
    <t xml:space="preserve">  (a) Repair cost index  
        excluding labour  </t>
  </si>
  <si>
    <t xml:space="preserve">  (b) Weightage excluding 
        labour</t>
  </si>
  <si>
    <t xml:space="preserve"> * Muster roll wages as in 1979</t>
  </si>
  <si>
    <t xml:space="preserve">  Muster  roll  staff *</t>
  </si>
  <si>
    <r>
      <t xml:space="preserve">
MAINTENANCE COST INDEX
Service Cost Index for Delhi as on </t>
    </r>
    <r>
      <rPr>
        <b/>
        <sz val="11"/>
        <color rgb="FFFF0000"/>
        <rFont val="Calibri"/>
        <family val="2"/>
        <scheme val="minor"/>
      </rPr>
      <t>01.01.2012</t>
    </r>
    <r>
      <rPr>
        <b/>
        <sz val="11"/>
        <color theme="1"/>
        <rFont val="Calibri"/>
        <family val="2"/>
        <scheme val="minor"/>
      </rPr>
      <t xml:space="preserve">
(Base 100 as on 01.10.1979)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</si>
</sst>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color rgb="FF231F20"/>
      <name val="Arial"/>
      <family val="2"/>
    </font>
    <font>
      <sz val="10"/>
      <name val="Arial"/>
    </font>
    <font>
      <b/>
      <sz val="10"/>
      <name val="Arial"/>
    </font>
    <font>
      <b/>
      <sz val="10"/>
      <color rgb="FF231F20"/>
      <name val="Arial"/>
      <family val="2"/>
    </font>
    <font>
      <u/>
      <sz val="10"/>
      <color rgb="FF231F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 wrapText="1" indent="1"/>
    </xf>
    <xf numFmtId="0" fontId="0" fillId="0" borderId="0" xfId="0" applyFill="1" applyBorder="1" applyAlignment="1">
      <alignment horizontal="left" vertical="top" wrapText="1" indent="4"/>
    </xf>
    <xf numFmtId="2" fontId="1" fillId="0" borderId="0" xfId="0" applyNumberFormat="1" applyFont="1" applyFill="1" applyBorder="1" applyAlignment="1">
      <alignment horizontal="right" vertical="top" wrapText="1" indent="1"/>
    </xf>
    <xf numFmtId="1" fontId="4" fillId="0" borderId="0" xfId="0" applyNumberFormat="1" applyFont="1" applyFill="1" applyBorder="1" applyAlignment="1">
      <alignment horizontal="right" vertical="top" wrapText="1" indent="1"/>
    </xf>
    <xf numFmtId="2" fontId="4" fillId="0" borderId="0" xfId="0" applyNumberFormat="1" applyFont="1" applyFill="1" applyBorder="1" applyAlignment="1">
      <alignment horizontal="right" vertical="top" wrapText="1" indent="1"/>
    </xf>
    <xf numFmtId="0" fontId="7" fillId="0" borderId="0" xfId="0" applyFont="1" applyFill="1" applyBorder="1" applyAlignment="1">
      <alignment horizontal="right" vertical="top" wrapText="1" inden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3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21" xfId="0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2" fontId="1" fillId="0" borderId="8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right" vertical="center" wrapText="1"/>
    </xf>
    <xf numFmtId="2" fontId="4" fillId="0" borderId="3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2" fontId="0" fillId="0" borderId="3" xfId="0" applyNumberForma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2" fontId="0" fillId="0" borderId="0" xfId="0" applyNumberFormat="1"/>
    <xf numFmtId="0" fontId="8" fillId="0" borderId="0" xfId="0" applyFont="1" applyBorder="1" applyAlignment="1">
      <alignment vertical="center"/>
    </xf>
    <xf numFmtId="0" fontId="0" fillId="0" borderId="5" xfId="0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vertical="center" wrapText="1"/>
    </xf>
    <xf numFmtId="165" fontId="1" fillId="0" borderId="2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2" fontId="0" fillId="0" borderId="13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wrapText="1"/>
    </xf>
    <xf numFmtId="0" fontId="0" fillId="0" borderId="25" xfId="0" applyFill="1" applyBorder="1" applyAlignment="1">
      <alignment horizontal="left" vertical="center" wrapText="1"/>
    </xf>
    <xf numFmtId="0" fontId="0" fillId="0" borderId="26" xfId="0" applyBorder="1"/>
    <xf numFmtId="0" fontId="0" fillId="0" borderId="21" xfId="0" applyBorder="1"/>
    <xf numFmtId="0" fontId="8" fillId="0" borderId="5" xfId="0" applyFont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A22" zoomScale="120" zoomScaleNormal="120" workbookViewId="0">
      <selection activeCell="G31" sqref="G31"/>
    </sheetView>
  </sheetViews>
  <sheetFormatPr defaultRowHeight="15" x14ac:dyDescent="0.25"/>
  <cols>
    <col min="1" max="1" width="5.140625" customWidth="1"/>
    <col min="2" max="2" width="24.85546875" customWidth="1"/>
    <col min="3" max="3" width="10.42578125" customWidth="1"/>
    <col min="4" max="4" width="15" customWidth="1"/>
    <col min="5" max="5" width="12.42578125" customWidth="1"/>
    <col min="6" max="6" width="13.42578125" customWidth="1"/>
    <col min="7" max="7" width="10.42578125" customWidth="1"/>
    <col min="8" max="8" width="10" customWidth="1"/>
  </cols>
  <sheetData>
    <row r="1" spans="1:10" ht="15" customHeight="1" x14ac:dyDescent="0.25">
      <c r="A1" s="109" t="s">
        <v>33</v>
      </c>
      <c r="B1" s="110"/>
      <c r="C1" s="110"/>
      <c r="D1" s="110"/>
      <c r="E1" s="110"/>
      <c r="F1" s="110"/>
      <c r="G1" s="110"/>
      <c r="H1" s="111"/>
    </row>
    <row r="2" spans="1:10" ht="36.75" customHeight="1" x14ac:dyDescent="0.25">
      <c r="A2" s="112"/>
      <c r="B2" s="113"/>
      <c r="C2" s="113"/>
      <c r="D2" s="113"/>
      <c r="E2" s="113"/>
      <c r="F2" s="113"/>
      <c r="G2" s="113"/>
      <c r="H2" s="114"/>
    </row>
    <row r="3" spans="1:10" ht="17.25" customHeight="1" x14ac:dyDescent="0.25">
      <c r="A3" s="121" t="s">
        <v>34</v>
      </c>
      <c r="B3" s="121"/>
      <c r="C3" s="121"/>
      <c r="D3" s="121"/>
      <c r="E3" s="121"/>
      <c r="F3" s="121"/>
      <c r="G3" s="121"/>
      <c r="H3" s="121"/>
    </row>
    <row r="4" spans="1:10" ht="34.5" customHeight="1" x14ac:dyDescent="0.25">
      <c r="A4" s="97" t="s">
        <v>31</v>
      </c>
      <c r="B4" s="97" t="s">
        <v>32</v>
      </c>
      <c r="C4" s="18" t="s">
        <v>0</v>
      </c>
      <c r="D4" s="119" t="s">
        <v>52</v>
      </c>
      <c r="E4" s="120"/>
      <c r="F4" s="98" t="s">
        <v>35</v>
      </c>
      <c r="G4" s="97" t="s">
        <v>36</v>
      </c>
      <c r="H4" s="20" t="s">
        <v>37</v>
      </c>
      <c r="J4" s="4"/>
    </row>
    <row r="5" spans="1:10" ht="28.5" customHeight="1" x14ac:dyDescent="0.25">
      <c r="A5" s="87">
        <v>1</v>
      </c>
      <c r="B5" s="9" t="s">
        <v>38</v>
      </c>
      <c r="C5" s="11" t="s">
        <v>39</v>
      </c>
      <c r="D5" s="117">
        <v>77.84</v>
      </c>
      <c r="E5" s="118"/>
      <c r="F5" s="12">
        <v>1120</v>
      </c>
      <c r="G5" s="71">
        <v>4</v>
      </c>
      <c r="H5" s="13">
        <f>SUM(F5*G5)/D5</f>
        <v>57.553956834532372</v>
      </c>
      <c r="J5" s="5"/>
    </row>
    <row r="6" spans="1:10" x14ac:dyDescent="0.25">
      <c r="A6" s="87">
        <v>2</v>
      </c>
      <c r="B6" s="9" t="s">
        <v>10</v>
      </c>
      <c r="C6" s="1" t="s">
        <v>1</v>
      </c>
      <c r="D6" s="117">
        <v>46.08</v>
      </c>
      <c r="E6" s="118"/>
      <c r="F6" s="12">
        <v>527</v>
      </c>
      <c r="G6" s="71">
        <v>9.5</v>
      </c>
      <c r="H6" s="13">
        <f t="shared" ref="H6:H13" si="0">SUM(F6*G6)/D6</f>
        <v>108.64800347222223</v>
      </c>
      <c r="J6" s="5"/>
    </row>
    <row r="7" spans="1:10" ht="15" customHeight="1" x14ac:dyDescent="0.25">
      <c r="A7" s="87">
        <v>3</v>
      </c>
      <c r="B7" s="9" t="s">
        <v>40</v>
      </c>
      <c r="C7" s="1" t="s">
        <v>2</v>
      </c>
      <c r="D7" s="117">
        <v>4.5</v>
      </c>
      <c r="E7" s="118"/>
      <c r="F7" s="12">
        <v>46</v>
      </c>
      <c r="G7" s="71">
        <v>17</v>
      </c>
      <c r="H7" s="13">
        <f t="shared" si="0"/>
        <v>173.77777777777777</v>
      </c>
      <c r="J7" s="5"/>
    </row>
    <row r="8" spans="1:10" ht="15" customHeight="1" x14ac:dyDescent="0.25">
      <c r="A8" s="87">
        <v>4</v>
      </c>
      <c r="B8" s="9" t="s">
        <v>41</v>
      </c>
      <c r="C8" s="11" t="s">
        <v>42</v>
      </c>
      <c r="D8" s="117">
        <v>36.69</v>
      </c>
      <c r="E8" s="118"/>
      <c r="F8" s="12">
        <v>165</v>
      </c>
      <c r="G8" s="71">
        <v>7</v>
      </c>
      <c r="H8" s="13">
        <f t="shared" si="0"/>
        <v>31.479967293540476</v>
      </c>
      <c r="J8" s="5"/>
    </row>
    <row r="9" spans="1:10" ht="15" customHeight="1" x14ac:dyDescent="0.25">
      <c r="A9" s="87">
        <v>5</v>
      </c>
      <c r="B9" s="9" t="s">
        <v>43</v>
      </c>
      <c r="C9" s="11" t="s">
        <v>42</v>
      </c>
      <c r="D9" s="117">
        <v>36.5</v>
      </c>
      <c r="E9" s="118"/>
      <c r="F9" s="12">
        <v>157</v>
      </c>
      <c r="G9" s="71">
        <v>17.5</v>
      </c>
      <c r="H9" s="13">
        <f t="shared" si="0"/>
        <v>75.273972602739732</v>
      </c>
      <c r="J9" s="5"/>
    </row>
    <row r="10" spans="1:10" ht="15" customHeight="1" x14ac:dyDescent="0.25">
      <c r="A10" s="87">
        <v>6</v>
      </c>
      <c r="B10" s="9" t="s">
        <v>44</v>
      </c>
      <c r="C10" s="11" t="s">
        <v>39</v>
      </c>
      <c r="D10" s="117">
        <v>37.880000000000003</v>
      </c>
      <c r="E10" s="118"/>
      <c r="F10" s="12">
        <v>688</v>
      </c>
      <c r="G10" s="71">
        <v>4</v>
      </c>
      <c r="H10" s="13">
        <f t="shared" si="0"/>
        <v>72.650475184794075</v>
      </c>
      <c r="J10" s="5"/>
    </row>
    <row r="11" spans="1:10" ht="25.5" x14ac:dyDescent="0.25">
      <c r="A11" s="87">
        <v>7</v>
      </c>
      <c r="B11" s="9" t="s">
        <v>45</v>
      </c>
      <c r="C11" s="11" t="s">
        <v>39</v>
      </c>
      <c r="D11" s="117">
        <v>2186.6</v>
      </c>
      <c r="E11" s="118"/>
      <c r="F11" s="12">
        <v>59300</v>
      </c>
      <c r="G11" s="71">
        <v>9.5</v>
      </c>
      <c r="H11" s="13">
        <f t="shared" si="0"/>
        <v>257.63742797036497</v>
      </c>
      <c r="J11" s="6"/>
    </row>
    <row r="12" spans="1:10" ht="15" customHeight="1" x14ac:dyDescent="0.25">
      <c r="A12" s="87">
        <v>8</v>
      </c>
      <c r="B12" s="9" t="s">
        <v>46</v>
      </c>
      <c r="C12" s="11" t="s">
        <v>48</v>
      </c>
      <c r="D12" s="115">
        <v>13</v>
      </c>
      <c r="E12" s="116"/>
      <c r="F12" s="12">
        <v>256</v>
      </c>
      <c r="G12" s="71">
        <v>21.5</v>
      </c>
      <c r="H12" s="13">
        <f t="shared" si="0"/>
        <v>423.38461538461536</v>
      </c>
      <c r="J12" s="5"/>
    </row>
    <row r="13" spans="1:10" ht="33" customHeight="1" x14ac:dyDescent="0.25">
      <c r="A13" s="87">
        <v>9</v>
      </c>
      <c r="B13" s="9" t="s">
        <v>47</v>
      </c>
      <c r="C13" s="11" t="s">
        <v>48</v>
      </c>
      <c r="D13" s="117">
        <v>18.3</v>
      </c>
      <c r="E13" s="118"/>
      <c r="F13" s="12">
        <v>312</v>
      </c>
      <c r="G13" s="71">
        <v>10</v>
      </c>
      <c r="H13" s="13">
        <f t="shared" si="0"/>
        <v>170.49180327868851</v>
      </c>
      <c r="J13" s="6"/>
    </row>
    <row r="14" spans="1:10" x14ac:dyDescent="0.25">
      <c r="A14" s="8"/>
      <c r="B14" s="3" t="s">
        <v>4</v>
      </c>
      <c r="C14" s="2"/>
      <c r="D14" s="107"/>
      <c r="E14" s="108"/>
      <c r="F14" s="2"/>
      <c r="G14" s="14">
        <f>SUM(G5:G13)</f>
        <v>100</v>
      </c>
      <c r="H14" s="15">
        <f>SUM(H5:H13)</f>
        <v>1370.8979997992756</v>
      </c>
      <c r="I14" s="84"/>
      <c r="J14" s="7"/>
    </row>
    <row r="15" spans="1:10" ht="15" customHeight="1" x14ac:dyDescent="0.25">
      <c r="A15" s="125" t="s">
        <v>65</v>
      </c>
      <c r="B15" s="125"/>
      <c r="C15" s="125"/>
      <c r="D15" s="125"/>
      <c r="E15" s="125"/>
      <c r="F15" s="125"/>
      <c r="G15" s="125"/>
      <c r="H15" s="125"/>
      <c r="I15" s="85"/>
    </row>
    <row r="16" spans="1:10" ht="67.5" customHeight="1" x14ac:dyDescent="0.25">
      <c r="A16" s="125"/>
      <c r="B16" s="125"/>
      <c r="C16" s="125"/>
      <c r="D16" s="125"/>
      <c r="E16" s="125"/>
      <c r="F16" s="125"/>
      <c r="G16" s="125"/>
      <c r="H16" s="125"/>
      <c r="I16" s="85"/>
    </row>
    <row r="17" spans="1:11" ht="38.25" customHeight="1" x14ac:dyDescent="0.25">
      <c r="A17" s="56" t="s">
        <v>31</v>
      </c>
      <c r="B17" s="72" t="s">
        <v>32</v>
      </c>
      <c r="C17" s="50" t="s">
        <v>0</v>
      </c>
      <c r="D17" s="128" t="s">
        <v>51</v>
      </c>
      <c r="E17" s="129"/>
      <c r="F17" s="103" t="s">
        <v>35</v>
      </c>
      <c r="G17" s="104" t="s">
        <v>49</v>
      </c>
      <c r="H17" s="72" t="s">
        <v>53</v>
      </c>
    </row>
    <row r="18" spans="1:11" ht="15" customHeight="1" x14ac:dyDescent="0.25">
      <c r="A18" s="88">
        <v>1</v>
      </c>
      <c r="B18" s="92" t="s">
        <v>54</v>
      </c>
      <c r="C18" s="81"/>
      <c r="D18" s="131"/>
      <c r="E18" s="131"/>
      <c r="F18" s="73"/>
      <c r="G18" s="105"/>
      <c r="H18" s="101"/>
    </row>
    <row r="19" spans="1:11" ht="15" customHeight="1" x14ac:dyDescent="0.25">
      <c r="A19" s="89"/>
      <c r="B19" s="60" t="s">
        <v>56</v>
      </c>
      <c r="C19" s="97" t="s">
        <v>48</v>
      </c>
      <c r="D19" s="130">
        <v>13</v>
      </c>
      <c r="E19" s="130"/>
      <c r="F19" s="73">
        <v>800</v>
      </c>
      <c r="G19" s="73">
        <v>24</v>
      </c>
      <c r="H19" s="102">
        <f>SUM(F19*G19/D19)</f>
        <v>1476.9230769230769</v>
      </c>
      <c r="J19" s="23"/>
      <c r="K19" s="24"/>
    </row>
    <row r="20" spans="1:11" ht="15" customHeight="1" x14ac:dyDescent="0.25">
      <c r="A20" s="89"/>
      <c r="B20" s="63" t="s">
        <v>55</v>
      </c>
      <c r="C20" s="30" t="s">
        <v>48</v>
      </c>
      <c r="D20" s="130">
        <v>18.3</v>
      </c>
      <c r="E20" s="130"/>
      <c r="F20" s="73">
        <v>974</v>
      </c>
      <c r="G20" s="73">
        <v>30</v>
      </c>
      <c r="H20" s="102">
        <f>SUM(F20*G20/D20)</f>
        <v>1596.7213114754097</v>
      </c>
      <c r="J20" s="25"/>
      <c r="K20" s="25"/>
    </row>
    <row r="21" spans="1:11" ht="15" customHeight="1" x14ac:dyDescent="0.25">
      <c r="A21" s="89">
        <v>2</v>
      </c>
      <c r="B21" s="93" t="s">
        <v>64</v>
      </c>
      <c r="C21" s="40" t="s">
        <v>48</v>
      </c>
      <c r="D21" s="132"/>
      <c r="E21" s="132"/>
      <c r="F21" s="34"/>
      <c r="G21" s="75">
        <v>11.5</v>
      </c>
      <c r="H21" s="96">
        <f>SUM(F26*G21/D26)</f>
        <v>268.80658436213992</v>
      </c>
      <c r="J21" s="25"/>
      <c r="K21" s="22"/>
    </row>
    <row r="22" spans="1:11" ht="15" customHeight="1" x14ac:dyDescent="0.25">
      <c r="A22" s="89"/>
      <c r="B22" s="79" t="s">
        <v>57</v>
      </c>
      <c r="C22" s="82"/>
      <c r="D22" s="132">
        <v>14.95</v>
      </c>
      <c r="E22" s="132"/>
      <c r="F22" s="86"/>
      <c r="G22" s="55"/>
      <c r="H22" s="35"/>
      <c r="J22" s="26"/>
      <c r="K22" s="27"/>
    </row>
    <row r="23" spans="1:11" ht="15" customHeight="1" x14ac:dyDescent="0.25">
      <c r="A23" s="89"/>
      <c r="B23" s="79" t="s">
        <v>58</v>
      </c>
      <c r="C23" s="82"/>
      <c r="D23" s="132">
        <v>12.25</v>
      </c>
      <c r="E23" s="132"/>
      <c r="F23" s="73">
        <v>312</v>
      </c>
      <c r="G23" s="55"/>
      <c r="H23" s="35"/>
      <c r="J23" s="22"/>
      <c r="K23" s="28"/>
    </row>
    <row r="24" spans="1:11" ht="15" customHeight="1" x14ac:dyDescent="0.25">
      <c r="A24" s="89"/>
      <c r="B24" s="79" t="s">
        <v>59</v>
      </c>
      <c r="C24" s="82"/>
      <c r="D24" s="132">
        <v>9.25</v>
      </c>
      <c r="E24" s="132"/>
      <c r="F24" s="73">
        <v>256</v>
      </c>
      <c r="G24" s="55"/>
      <c r="H24" s="35"/>
      <c r="J24" s="29"/>
      <c r="K24" s="29"/>
    </row>
    <row r="25" spans="1:11" ht="15" customHeight="1" x14ac:dyDescent="0.25">
      <c r="A25" s="89"/>
      <c r="B25" s="79" t="s">
        <v>30</v>
      </c>
      <c r="C25" s="82"/>
      <c r="D25" s="132">
        <f>SUM(D24+D23+D22)</f>
        <v>36.450000000000003</v>
      </c>
      <c r="E25" s="132"/>
      <c r="F25" s="73">
        <f>SUM(F24+F23)</f>
        <v>568</v>
      </c>
      <c r="G25" s="55"/>
      <c r="H25" s="35"/>
      <c r="J25" s="29"/>
      <c r="K25" s="29"/>
    </row>
    <row r="26" spans="1:11" ht="15" customHeight="1" x14ac:dyDescent="0.25">
      <c r="A26" s="90"/>
      <c r="B26" s="42" t="s">
        <v>60</v>
      </c>
      <c r="C26" s="83"/>
      <c r="D26" s="132">
        <f>SUM(D25/3)</f>
        <v>12.15</v>
      </c>
      <c r="E26" s="132"/>
      <c r="F26" s="73">
        <f>SUM(F25/2)</f>
        <v>284</v>
      </c>
      <c r="G26" s="55"/>
      <c r="H26" s="53"/>
      <c r="J26" s="29"/>
      <c r="K26" s="29"/>
    </row>
    <row r="27" spans="1:11" x14ac:dyDescent="0.25">
      <c r="A27" s="91">
        <v>3</v>
      </c>
      <c r="B27" s="56" t="s">
        <v>21</v>
      </c>
      <c r="C27" s="33"/>
      <c r="D27" s="130"/>
      <c r="E27" s="130"/>
      <c r="F27" s="99"/>
      <c r="G27" s="75"/>
      <c r="H27" s="38"/>
    </row>
    <row r="28" spans="1:11" ht="27" customHeight="1" x14ac:dyDescent="0.25">
      <c r="A28" s="91"/>
      <c r="B28" s="56" t="s">
        <v>61</v>
      </c>
      <c r="C28" s="73"/>
      <c r="D28" s="130"/>
      <c r="E28" s="130"/>
      <c r="F28" s="94">
        <f>SUM(H14-H13-H12)</f>
        <v>777.02158113597159</v>
      </c>
      <c r="G28" s="126">
        <v>34.5</v>
      </c>
      <c r="H28" s="126">
        <f>SUM(F30*G28/100)</f>
        <v>391.34663575461354</v>
      </c>
    </row>
    <row r="29" spans="1:11" ht="25.5" customHeight="1" x14ac:dyDescent="0.25">
      <c r="A29" s="74"/>
      <c r="B29" s="56" t="s">
        <v>62</v>
      </c>
      <c r="C29" s="73"/>
      <c r="D29" s="130"/>
      <c r="E29" s="130"/>
      <c r="F29" s="100">
        <f>SUM(G14-G12-G13)</f>
        <v>68.5</v>
      </c>
      <c r="G29" s="127"/>
      <c r="H29" s="127"/>
    </row>
    <row r="30" spans="1:11" ht="27" customHeight="1" x14ac:dyDescent="0.25">
      <c r="A30" s="74"/>
      <c r="B30" s="56" t="s">
        <v>50</v>
      </c>
      <c r="C30" s="73"/>
      <c r="D30" s="130"/>
      <c r="E30" s="130"/>
      <c r="F30" s="106">
        <f>SUM(F28*100/F29)</f>
        <v>1134.3380746510536</v>
      </c>
      <c r="G30" s="95"/>
      <c r="H30" s="95"/>
    </row>
    <row r="31" spans="1:11" x14ac:dyDescent="0.25">
      <c r="A31" s="51"/>
      <c r="B31" s="76" t="s">
        <v>22</v>
      </c>
      <c r="C31" s="33"/>
      <c r="D31" s="133"/>
      <c r="E31" s="134"/>
      <c r="F31" s="79"/>
      <c r="G31" s="77">
        <v>100</v>
      </c>
      <c r="H31" s="78">
        <f>SUM(H28+H21+H20+H19)</f>
        <v>3733.7976085152404</v>
      </c>
    </row>
    <row r="32" spans="1:11" ht="15.75" customHeight="1" x14ac:dyDescent="0.25">
      <c r="A32" s="122" t="s">
        <v>63</v>
      </c>
      <c r="B32" s="123"/>
      <c r="C32" s="123"/>
      <c r="D32" s="123"/>
      <c r="E32" s="123"/>
      <c r="F32" s="123"/>
      <c r="G32" s="124"/>
      <c r="H32" s="80" t="s">
        <v>8</v>
      </c>
    </row>
  </sheetData>
  <mergeCells count="32">
    <mergeCell ref="D27:E27"/>
    <mergeCell ref="D28:E28"/>
    <mergeCell ref="D29:E29"/>
    <mergeCell ref="A32:G32"/>
    <mergeCell ref="A15:H16"/>
    <mergeCell ref="H28:H29"/>
    <mergeCell ref="G28:G29"/>
    <mergeCell ref="D17:E17"/>
    <mergeCell ref="D19:E19"/>
    <mergeCell ref="D18:E18"/>
    <mergeCell ref="D20:E20"/>
    <mergeCell ref="D21:E21"/>
    <mergeCell ref="D22:E22"/>
    <mergeCell ref="D23:E23"/>
    <mergeCell ref="D24:E24"/>
    <mergeCell ref="D30:E30"/>
    <mergeCell ref="D31:E31"/>
    <mergeCell ref="D25:E25"/>
    <mergeCell ref="D26:E26"/>
    <mergeCell ref="D14:E14"/>
    <mergeCell ref="A1:H2"/>
    <mergeCell ref="D12:E12"/>
    <mergeCell ref="D13:E13"/>
    <mergeCell ref="D10:E10"/>
    <mergeCell ref="D11:E11"/>
    <mergeCell ref="D8:E8"/>
    <mergeCell ref="D9:E9"/>
    <mergeCell ref="D6:E6"/>
    <mergeCell ref="D7:E7"/>
    <mergeCell ref="D4:E4"/>
    <mergeCell ref="D5:E5"/>
    <mergeCell ref="A3:H3"/>
  </mergeCells>
  <pageMargins left="0.2" right="0.2" top="1" bottom="0.5" header="0.55000000000000004" footer="0.8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4" workbookViewId="0">
      <selection sqref="A1:I15"/>
    </sheetView>
  </sheetViews>
  <sheetFormatPr defaultRowHeight="15" x14ac:dyDescent="0.25"/>
  <cols>
    <col min="1" max="1" width="5.85546875" customWidth="1"/>
    <col min="2" max="2" width="24.140625" customWidth="1"/>
    <col min="3" max="3" width="9.85546875" style="16" customWidth="1"/>
    <col min="4" max="4" width="14.85546875" style="16" customWidth="1"/>
    <col min="5" max="5" width="20" style="16" bestFit="1" customWidth="1"/>
    <col min="6" max="6" width="17.7109375" style="31" customWidth="1"/>
    <col min="7" max="7" width="16.140625" style="31" customWidth="1"/>
    <col min="8" max="8" width="11" customWidth="1"/>
    <col min="9" max="9" width="14.140625" customWidth="1"/>
  </cols>
  <sheetData>
    <row r="1" spans="1:11" x14ac:dyDescent="0.25">
      <c r="A1" s="137" t="s">
        <v>29</v>
      </c>
      <c r="B1" s="132"/>
      <c r="C1" s="132"/>
      <c r="D1" s="132"/>
      <c r="E1" s="132"/>
      <c r="F1" s="132"/>
      <c r="G1" s="132"/>
      <c r="H1" s="132"/>
      <c r="I1" s="132"/>
    </row>
    <row r="2" spans="1:11" ht="60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</row>
    <row r="3" spans="1:11" ht="63.75" customHeight="1" x14ac:dyDescent="0.25">
      <c r="A3" s="68" t="s">
        <v>9</v>
      </c>
      <c r="B3" s="17" t="s">
        <v>11</v>
      </c>
      <c r="C3" s="69" t="s">
        <v>0</v>
      </c>
      <c r="D3" s="135" t="s">
        <v>12</v>
      </c>
      <c r="E3" s="136"/>
      <c r="F3" s="138" t="s">
        <v>5</v>
      </c>
      <c r="G3" s="139"/>
      <c r="H3" s="70" t="s">
        <v>6</v>
      </c>
      <c r="I3" s="20" t="s">
        <v>14</v>
      </c>
    </row>
    <row r="4" spans="1:11" ht="36.75" customHeight="1" x14ac:dyDescent="0.25">
      <c r="A4" s="32">
        <v>1</v>
      </c>
      <c r="B4" s="9" t="s">
        <v>17</v>
      </c>
      <c r="C4" s="11"/>
      <c r="D4" s="40"/>
      <c r="E4" s="41"/>
      <c r="F4" s="42"/>
      <c r="G4" s="42"/>
      <c r="H4" s="43"/>
      <c r="I4" s="44"/>
    </row>
    <row r="5" spans="1:11" x14ac:dyDescent="0.25">
      <c r="A5" s="32"/>
      <c r="B5" s="45" t="s">
        <v>19</v>
      </c>
      <c r="C5" s="30" t="s">
        <v>16</v>
      </c>
      <c r="D5" s="38"/>
      <c r="E5" s="46">
        <v>13</v>
      </c>
      <c r="F5" s="34"/>
      <c r="G5" s="33">
        <v>800</v>
      </c>
      <c r="H5" s="43">
        <v>24</v>
      </c>
      <c r="I5" s="67">
        <f>SUM(G5*H5/E5)</f>
        <v>1476.9230769230769</v>
      </c>
    </row>
    <row r="6" spans="1:11" x14ac:dyDescent="0.25">
      <c r="A6" s="32"/>
      <c r="B6" s="45" t="s">
        <v>18</v>
      </c>
      <c r="C6" s="30" t="s">
        <v>16</v>
      </c>
      <c r="D6" s="38"/>
      <c r="E6" s="46">
        <v>18.3</v>
      </c>
      <c r="F6" s="34"/>
      <c r="G6" s="33">
        <v>974</v>
      </c>
      <c r="H6" s="43">
        <v>30</v>
      </c>
      <c r="I6" s="67">
        <v>1596.22</v>
      </c>
    </row>
    <row r="7" spans="1:11" x14ac:dyDescent="0.25">
      <c r="A7" s="32">
        <v>2</v>
      </c>
      <c r="B7" s="9" t="s">
        <v>20</v>
      </c>
      <c r="C7" s="47" t="s">
        <v>3</v>
      </c>
      <c r="D7" s="48"/>
      <c r="E7" s="49"/>
      <c r="F7" s="33"/>
      <c r="G7" s="34"/>
      <c r="H7" s="35">
        <v>11.5</v>
      </c>
      <c r="I7" s="36">
        <v>268.81</v>
      </c>
      <c r="K7">
        <f>(284*11.5)/12.15</f>
        <v>268.80658436213992</v>
      </c>
    </row>
    <row r="8" spans="1:11" x14ac:dyDescent="0.25">
      <c r="A8" s="32"/>
      <c r="B8" s="9"/>
      <c r="C8" s="50"/>
      <c r="D8" s="51" t="s">
        <v>27</v>
      </c>
      <c r="E8" s="52">
        <v>14.95</v>
      </c>
      <c r="F8" s="34"/>
      <c r="G8" s="33">
        <v>312</v>
      </c>
      <c r="H8" s="35"/>
      <c r="I8" s="36"/>
    </row>
    <row r="9" spans="1:11" x14ac:dyDescent="0.25">
      <c r="A9" s="32"/>
      <c r="B9" s="9"/>
      <c r="C9" s="50"/>
      <c r="D9" s="51" t="s">
        <v>26</v>
      </c>
      <c r="E9" s="52">
        <v>12.25</v>
      </c>
      <c r="F9" s="34"/>
      <c r="G9" s="33">
        <v>256</v>
      </c>
      <c r="H9" s="35"/>
      <c r="I9" s="36"/>
    </row>
    <row r="10" spans="1:11" x14ac:dyDescent="0.25">
      <c r="A10" s="32"/>
      <c r="B10" s="9"/>
      <c r="C10" s="50"/>
      <c r="D10" s="51" t="s">
        <v>24</v>
      </c>
      <c r="E10" s="52">
        <v>9.25</v>
      </c>
      <c r="F10" s="34"/>
      <c r="G10" s="33">
        <v>568</v>
      </c>
      <c r="H10" s="53"/>
      <c r="I10" s="36"/>
    </row>
    <row r="11" spans="1:11" x14ac:dyDescent="0.25">
      <c r="A11" s="32"/>
      <c r="B11" s="9"/>
      <c r="C11" s="50"/>
      <c r="D11" s="51" t="s">
        <v>25</v>
      </c>
      <c r="E11" s="52">
        <v>36.450000000000003</v>
      </c>
      <c r="F11" s="33"/>
      <c r="G11" s="54"/>
      <c r="H11" s="55"/>
      <c r="I11" s="35"/>
    </row>
    <row r="12" spans="1:11" x14ac:dyDescent="0.25">
      <c r="A12" s="32"/>
      <c r="B12" s="9"/>
      <c r="C12" s="50"/>
      <c r="D12" s="51" t="s">
        <v>28</v>
      </c>
      <c r="E12" s="52">
        <v>12.15</v>
      </c>
      <c r="F12" s="37" t="s">
        <v>23</v>
      </c>
      <c r="G12" s="54">
        <v>284</v>
      </c>
      <c r="H12" s="55"/>
      <c r="I12" s="35"/>
    </row>
    <row r="13" spans="1:11" ht="114.75" x14ac:dyDescent="0.25">
      <c r="A13" s="32">
        <v>3</v>
      </c>
      <c r="B13" s="9" t="s">
        <v>21</v>
      </c>
      <c r="C13" s="19"/>
      <c r="D13" s="21"/>
      <c r="E13" s="21"/>
      <c r="F13" s="56" t="s">
        <v>15</v>
      </c>
      <c r="G13" s="34">
        <v>1134.5</v>
      </c>
      <c r="H13" s="57">
        <v>34.5</v>
      </c>
      <c r="I13" s="39" t="s">
        <v>13</v>
      </c>
    </row>
    <row r="14" spans="1:11" x14ac:dyDescent="0.25">
      <c r="A14" s="44"/>
      <c r="B14" s="58" t="s">
        <v>22</v>
      </c>
      <c r="C14" s="10"/>
      <c r="D14" s="59"/>
      <c r="E14" s="59"/>
      <c r="F14" s="60"/>
      <c r="G14" s="60"/>
      <c r="H14" s="61">
        <v>100</v>
      </c>
      <c r="I14" s="62">
        <v>3733.35</v>
      </c>
    </row>
    <row r="15" spans="1:11" ht="25.5" customHeight="1" x14ac:dyDescent="0.25">
      <c r="A15" s="63" t="s">
        <v>7</v>
      </c>
      <c r="B15" s="64"/>
      <c r="C15" s="65"/>
      <c r="D15" s="65"/>
      <c r="E15" s="65"/>
      <c r="F15" s="64"/>
      <c r="G15" s="64"/>
      <c r="H15" s="64"/>
      <c r="I15" s="66" t="s">
        <v>8</v>
      </c>
    </row>
  </sheetData>
  <mergeCells count="3">
    <mergeCell ref="D3:E3"/>
    <mergeCell ref="A1:I2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2017-06-01T17:19:55Z</dcterms:modified>
</cp:coreProperties>
</file>